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<sst xmlns="http://schemas.openxmlformats.org/spreadsheetml/2006/main" count="82" uniqueCount="81">
  <si>
    <t>ОТЧЕТ</t>
  </si>
  <si>
    <t>по средствам от предпринимательской и иной приносящей доход деятельности</t>
  </si>
  <si>
    <t>МБУ ДО  "Детская музыкальная школа им. А.С. Аренского"</t>
  </si>
  <si>
    <t>за ЯНВАРЬ- ДЕКАБРЬ 2020 года</t>
  </si>
  <si>
    <t>Сальдо на 01.01.2020 года</t>
  </si>
  <si>
    <t>КОСГУ</t>
  </si>
  <si>
    <t>КВР</t>
  </si>
  <si>
    <t>Наименование статьи</t>
  </si>
  <si>
    <t xml:space="preserve">ПЛАН на 2020 год </t>
  </si>
  <si>
    <t>Остаток плана</t>
  </si>
  <si>
    <t>Кассовые доходы и расходы</t>
  </si>
  <si>
    <t>Доходы</t>
  </si>
  <si>
    <t>Доходы от оказания платных услуг</t>
  </si>
  <si>
    <t>Дополнительные образовательные услуги</t>
  </si>
  <si>
    <t>Родительская плата</t>
  </si>
  <si>
    <t>Прокат музыкальных инструментов</t>
  </si>
  <si>
    <r>
      <rPr>
        <b/>
        <sz val="10"/>
        <rFont val="Arial Cyr"/>
        <family val="2"/>
      </rPr>
      <t>Безвозмездные поступления денежного</t>
    </r>
    <r>
      <rPr>
        <b/>
        <sz val="10"/>
        <rFont val="Arial"/>
        <family val="2"/>
      </rPr>
      <t xml:space="preserve"> характера</t>
    </r>
  </si>
  <si>
    <t>Благотворительное пожертвование</t>
  </si>
  <si>
    <t>Итого доходов:</t>
  </si>
  <si>
    <t>Банковские услуги</t>
  </si>
  <si>
    <t>Налог на прибыль</t>
  </si>
  <si>
    <t>Расходы</t>
  </si>
  <si>
    <t>Заработная плата</t>
  </si>
  <si>
    <t>Прочие выплаты</t>
  </si>
  <si>
    <t>Начисления на оплату труда</t>
  </si>
  <si>
    <t>Услуги связи</t>
  </si>
  <si>
    <t>Транспортные услуги</t>
  </si>
  <si>
    <t>Автобусные билеты</t>
  </si>
  <si>
    <t>Коммунальные услуги</t>
  </si>
  <si>
    <t>Арендная плата за пользование имуществом</t>
  </si>
  <si>
    <t>Услуги по содержанию имущества</t>
  </si>
  <si>
    <t>тех. обслуживание узла учета тепловой энергии</t>
  </si>
  <si>
    <t>обращение с твердыми коммунальными отходами</t>
  </si>
  <si>
    <t xml:space="preserve">обслуживания системы видеонаблюдения </t>
  </si>
  <si>
    <t>обслуживание тревожной сигнализации</t>
  </si>
  <si>
    <t xml:space="preserve">обслуживания автоматической пожарной сигнализации </t>
  </si>
  <si>
    <t>проверка счетчиков холодной воды</t>
  </si>
  <si>
    <t>содержание контейнерной площадки</t>
  </si>
  <si>
    <t>дератизация, дезинсекция</t>
  </si>
  <si>
    <t>ремонт блока питания компьютера</t>
  </si>
  <si>
    <t>Оплата по договору</t>
  </si>
  <si>
    <t>ремонт ворот и калитки</t>
  </si>
  <si>
    <t>заправка картриджа</t>
  </si>
  <si>
    <t>ремонт МФУ</t>
  </si>
  <si>
    <t>Прочие работы, услуги</t>
  </si>
  <si>
    <t>Объявление в газете</t>
  </si>
  <si>
    <t>Ведение бухгалтерского учета и налогообложения</t>
  </si>
  <si>
    <t>Расчетное обоснование по определению расчетных величин пожарного риска.</t>
  </si>
  <si>
    <t>Охрана объекта</t>
  </si>
  <si>
    <t>Ливневка</t>
  </si>
  <si>
    <t>Медосмотр</t>
  </si>
  <si>
    <t>Обучение</t>
  </si>
  <si>
    <t>Компенсация затрат за права использования СБиС</t>
  </si>
  <si>
    <t>Проведение проверки сметной стоимости</t>
  </si>
  <si>
    <t>Замена медкнижки</t>
  </si>
  <si>
    <t>Штрафы за нарушение законодательства</t>
  </si>
  <si>
    <t>Пени</t>
  </si>
  <si>
    <t>Иные выплаты текущего характера физическим лицам</t>
  </si>
  <si>
    <t>Компенсация за задержку зарплаты</t>
  </si>
  <si>
    <t>Увеличение стоимости основных средств</t>
  </si>
  <si>
    <t>сенсорный диспенсер</t>
  </si>
  <si>
    <t>ирригатор полости рта</t>
  </si>
  <si>
    <t>бесконтактный термометр</t>
  </si>
  <si>
    <t>рециркулятор</t>
  </si>
  <si>
    <t>штамп</t>
  </si>
  <si>
    <t>Увеличение стоимости лекарственных препаратов и материалов</t>
  </si>
  <si>
    <t>аптечка</t>
  </si>
  <si>
    <t>Увеличение стоимости продуктов питания</t>
  </si>
  <si>
    <t>Увеличение стоимости строительных материалов</t>
  </si>
  <si>
    <t>стройматериалы</t>
  </si>
  <si>
    <t>Увеличение стоимости материальных запасов</t>
  </si>
  <si>
    <t>канцтовары</t>
  </si>
  <si>
    <t>хозтовары</t>
  </si>
  <si>
    <t>картридж</t>
  </si>
  <si>
    <t>бланк дневник музыкальной школы, классный журнал</t>
  </si>
  <si>
    <t>Призовой фонд на конкурсы</t>
  </si>
  <si>
    <t>Трудовая книжка</t>
  </si>
  <si>
    <t>Открытки</t>
  </si>
  <si>
    <t>Цветы</t>
  </si>
  <si>
    <t>Итого расходов:</t>
  </si>
  <si>
    <t>Сальдо на конец 01.01.21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</si>
</sst>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#,##0.00"/>
    <numFmt numFmtId="167" formatCode="General"/>
  </numFmts>
  <fonts count="7">
    <font>
      <sz val="8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Arial Cyr"/>
      <family val="2"/>
    </font>
  </fonts>
  <fills count="1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38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</cellStyleXfs>
  <cellXfs count="57">
    <xf numFmtId="164" fontId="0" fillId="0" borderId="0" xfId="0" applyAlignment="1">
      <alignment/>
    </xf>
    <xf numFmtId="164" fontId="1" fillId="0" borderId="0" xfId="0" applyFont="1" applyFill="1" applyAlignment="1">
      <alignment/>
    </xf>
    <xf numFmtId="165" fontId="4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4" fontId="4" fillId="0" borderId="0" xfId="0" applyFont="1" applyFill="1" applyBorder="1" applyAlignment="1">
      <alignment horizontal="center" vertical="center" wrapText="1"/>
    </xf>
    <xf numFmtId="164" fontId="4" fillId="0" borderId="0" xfId="0" applyFont="1" applyFill="1" applyBorder="1" applyAlignment="1">
      <alignment horizontal="center" vertical="center" wrapText="1"/>
    </xf>
    <xf numFmtId="164" fontId="4" fillId="16" borderId="1" xfId="0" applyFont="1" applyFill="1" applyBorder="1" applyAlignment="1">
      <alignment horizontal="left" vertical="center"/>
    </xf>
    <xf numFmtId="166" fontId="1" fillId="16" borderId="2" xfId="0" applyNumberFormat="1" applyFont="1" applyFill="1" applyBorder="1" applyAlignment="1">
      <alignment horizontal="right"/>
    </xf>
    <xf numFmtId="164" fontId="4" fillId="0" borderId="1" xfId="0" applyFont="1" applyFill="1" applyBorder="1" applyAlignment="1">
      <alignment horizontal="center" vertical="center" wrapText="1"/>
    </xf>
    <xf numFmtId="165" fontId="4" fillId="0" borderId="2" xfId="0" applyNumberFormat="1" applyFont="1" applyFill="1" applyBorder="1" applyAlignment="1">
      <alignment horizontal="center" vertical="center" wrapText="1"/>
    </xf>
    <xf numFmtId="164" fontId="1" fillId="0" borderId="1" xfId="0" applyFont="1" applyFill="1" applyBorder="1" applyAlignment="1">
      <alignment/>
    </xf>
    <xf numFmtId="164" fontId="5" fillId="0" borderId="1" xfId="0" applyFont="1" applyFill="1" applyBorder="1" applyAlignment="1">
      <alignment horizontal="center" vertical="center" wrapText="1"/>
    </xf>
    <xf numFmtId="164" fontId="4" fillId="0" borderId="1" xfId="0" applyFont="1" applyFill="1" applyBorder="1" applyAlignment="1">
      <alignment horizontal="center" vertical="center"/>
    </xf>
    <xf numFmtId="164" fontId="1" fillId="0" borderId="1" xfId="0" applyFont="1" applyFill="1" applyBorder="1" applyAlignment="1">
      <alignment horizontal="right" vertical="center" wrapText="1"/>
    </xf>
    <xf numFmtId="164" fontId="4" fillId="0" borderId="1" xfId="0" applyFont="1" applyFill="1" applyBorder="1" applyAlignment="1">
      <alignment vertical="center" wrapText="1"/>
    </xf>
    <xf numFmtId="166" fontId="4" fillId="0" borderId="2" xfId="0" applyNumberFormat="1" applyFont="1" applyFill="1" applyBorder="1" applyAlignment="1">
      <alignment horizontal="right" vertical="center" wrapText="1"/>
    </xf>
    <xf numFmtId="166" fontId="4" fillId="0" borderId="2" xfId="0" applyNumberFormat="1" applyFont="1" applyFill="1" applyBorder="1" applyAlignment="1">
      <alignment horizontal="right"/>
    </xf>
    <xf numFmtId="164" fontId="1" fillId="0" borderId="1" xfId="0" applyFont="1" applyFill="1" applyBorder="1" applyAlignment="1">
      <alignment vertical="center" wrapText="1"/>
    </xf>
    <xf numFmtId="166" fontId="4" fillId="0" borderId="2" xfId="0" applyNumberFormat="1" applyFont="1" applyFill="1" applyBorder="1" applyAlignment="1">
      <alignment/>
    </xf>
    <xf numFmtId="166" fontId="1" fillId="0" borderId="2" xfId="0" applyNumberFormat="1" applyFont="1" applyFill="1" applyBorder="1" applyAlignment="1">
      <alignment horizontal="right" vertical="center" wrapText="1"/>
    </xf>
    <xf numFmtId="166" fontId="1" fillId="0" borderId="2" xfId="0" applyNumberFormat="1" applyFont="1" applyFill="1" applyBorder="1" applyAlignment="1">
      <alignment horizontal="right"/>
    </xf>
    <xf numFmtId="164" fontId="6" fillId="0" borderId="1" xfId="0" applyFont="1" applyFill="1" applyBorder="1" applyAlignment="1">
      <alignment vertical="center" wrapText="1"/>
    </xf>
    <xf numFmtId="164" fontId="4" fillId="0" borderId="1" xfId="0" applyFont="1" applyFill="1" applyBorder="1" applyAlignment="1">
      <alignment/>
    </xf>
    <xf numFmtId="166" fontId="4" fillId="0" borderId="2" xfId="0" applyNumberFormat="1" applyFont="1" applyFill="1" applyBorder="1" applyAlignment="1">
      <alignment horizontal="center" vertical="center" wrapText="1"/>
    </xf>
    <xf numFmtId="164" fontId="4" fillId="0" borderId="1" xfId="0" applyFont="1" applyFill="1" applyBorder="1" applyAlignment="1">
      <alignment horizontal="left" vertical="center"/>
    </xf>
    <xf numFmtId="164" fontId="1" fillId="0" borderId="1" xfId="0" applyFont="1" applyFill="1" applyBorder="1" applyAlignment="1">
      <alignment horizontal="right" vertical="center"/>
    </xf>
    <xf numFmtId="164" fontId="1" fillId="0" borderId="1" xfId="0" applyFont="1" applyFill="1" applyBorder="1" applyAlignment="1">
      <alignment horizontal="right"/>
    </xf>
    <xf numFmtId="164" fontId="1" fillId="0" borderId="1" xfId="0" applyFont="1" applyFill="1" applyBorder="1" applyAlignment="1">
      <alignment horizontal="left" vertical="center"/>
    </xf>
    <xf numFmtId="164" fontId="1" fillId="0" borderId="1" xfId="0" applyFont="1" applyFill="1" applyBorder="1" applyAlignment="1">
      <alignment horizontal="left" vertical="center"/>
    </xf>
    <xf numFmtId="164" fontId="1" fillId="0" borderId="1" xfId="0" applyNumberFormat="1" applyFont="1" applyFill="1" applyBorder="1" applyAlignment="1">
      <alignment vertical="top" wrapText="1"/>
    </xf>
    <xf numFmtId="166" fontId="1" fillId="0" borderId="0" xfId="0" applyNumberFormat="1" applyFont="1" applyFill="1" applyAlignment="1">
      <alignment/>
    </xf>
    <xf numFmtId="164" fontId="4" fillId="0" borderId="1" xfId="0" applyFont="1" applyFill="1" applyBorder="1" applyAlignment="1">
      <alignment horizontal="left" vertical="center" wrapText="1"/>
    </xf>
    <xf numFmtId="166" fontId="1" fillId="0" borderId="2" xfId="0" applyNumberFormat="1" applyFont="1" applyFill="1" applyBorder="1" applyAlignment="1">
      <alignment horizontal="right" vertical="center"/>
    </xf>
    <xf numFmtId="164" fontId="4" fillId="0" borderId="1" xfId="0" applyFont="1" applyFill="1" applyBorder="1" applyAlignment="1">
      <alignment horizontal="center" vertical="center"/>
    </xf>
    <xf numFmtId="164" fontId="4" fillId="0" borderId="1" xfId="0" applyFont="1" applyFill="1" applyBorder="1" applyAlignment="1">
      <alignment/>
    </xf>
    <xf numFmtId="166" fontId="4" fillId="0" borderId="3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/>
    </xf>
    <xf numFmtId="164" fontId="1" fillId="0" borderId="1" xfId="0" applyFont="1" applyFill="1" applyBorder="1" applyAlignment="1">
      <alignment horizontal="right"/>
    </xf>
    <xf numFmtId="164" fontId="1" fillId="0" borderId="1" xfId="0" applyFont="1" applyFill="1" applyBorder="1" applyAlignment="1">
      <alignment/>
    </xf>
    <xf numFmtId="164" fontId="4" fillId="0" borderId="0" xfId="0" applyFont="1" applyFill="1" applyAlignment="1">
      <alignment/>
    </xf>
    <xf numFmtId="166" fontId="4" fillId="0" borderId="1" xfId="0" applyNumberFormat="1" applyFont="1" applyFill="1" applyBorder="1" applyAlignment="1">
      <alignment horizontal="center" vertical="center" wrapText="1"/>
    </xf>
    <xf numFmtId="165" fontId="4" fillId="0" borderId="2" xfId="0" applyNumberFormat="1" applyFont="1" applyFill="1" applyBorder="1" applyAlignment="1">
      <alignment/>
    </xf>
    <xf numFmtId="164" fontId="1" fillId="0" borderId="0" xfId="0" applyFont="1" applyFill="1" applyBorder="1" applyAlignment="1">
      <alignment/>
    </xf>
    <xf numFmtId="164" fontId="1" fillId="0" borderId="2" xfId="0" applyFont="1" applyFill="1" applyBorder="1" applyAlignment="1">
      <alignment vertical="center" wrapText="1"/>
    </xf>
    <xf numFmtId="165" fontId="1" fillId="0" borderId="2" xfId="0" applyNumberFormat="1" applyFont="1" applyFill="1" applyBorder="1" applyAlignment="1">
      <alignment/>
    </xf>
    <xf numFmtId="165" fontId="1" fillId="0" borderId="2" xfId="0" applyNumberFormat="1" applyFont="1" applyFill="1" applyBorder="1" applyAlignment="1">
      <alignment horizontal="right"/>
    </xf>
    <xf numFmtId="166" fontId="4" fillId="0" borderId="4" xfId="0" applyNumberFormat="1" applyFont="1" applyFill="1" applyBorder="1" applyAlignment="1">
      <alignment horizontal="center" vertical="center" wrapText="1"/>
    </xf>
    <xf numFmtId="166" fontId="4" fillId="0" borderId="5" xfId="0" applyNumberFormat="1" applyFont="1" applyFill="1" applyBorder="1" applyAlignment="1">
      <alignment horizontal="center" vertical="center"/>
    </xf>
    <xf numFmtId="165" fontId="4" fillId="0" borderId="5" xfId="0" applyNumberFormat="1" applyFont="1" applyFill="1" applyBorder="1" applyAlignment="1">
      <alignment horizontal="right" vertical="center" wrapText="1"/>
    </xf>
    <xf numFmtId="165" fontId="1" fillId="0" borderId="1" xfId="0" applyNumberFormat="1" applyFont="1" applyFill="1" applyBorder="1" applyAlignment="1">
      <alignment/>
    </xf>
    <xf numFmtId="166" fontId="4" fillId="0" borderId="2" xfId="0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/>
    </xf>
    <xf numFmtId="164" fontId="1" fillId="0" borderId="2" xfId="0" applyFont="1" applyFill="1" applyBorder="1" applyAlignment="1">
      <alignment vertical="center" wrapText="1"/>
    </xf>
    <xf numFmtId="166" fontId="4" fillId="0" borderId="1" xfId="0" applyNumberFormat="1" applyFont="1" applyFill="1" applyBorder="1" applyAlignment="1">
      <alignment horizontal="center"/>
    </xf>
    <xf numFmtId="166" fontId="4" fillId="0" borderId="1" xfId="0" applyNumberFormat="1" applyFont="1" applyFill="1" applyBorder="1" applyAlignment="1">
      <alignment horizontal="right"/>
    </xf>
    <xf numFmtId="166" fontId="4" fillId="0" borderId="0" xfId="0" applyNumberFormat="1" applyFont="1" applyFill="1" applyAlignment="1">
      <alignment/>
    </xf>
    <xf numFmtId="166" fontId="4" fillId="16" borderId="1" xfId="0" applyNumberFormat="1" applyFont="1" applyFill="1" applyBorder="1" applyAlignment="1">
      <alignment horizontal="right"/>
    </xf>
  </cellXfs>
  <cellStyles count="24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4C7D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6"/>
  <sheetViews>
    <sheetView tabSelected="1" workbookViewId="0" topLeftCell="A1">
      <selection activeCell="D27" sqref="D27"/>
    </sheetView>
  </sheetViews>
  <sheetFormatPr defaultColWidth="12" defaultRowHeight="11.25"/>
  <cols>
    <col min="1" max="1" width="9" style="1" customWidth="1"/>
    <col min="2" max="2" width="7.66015625" style="1" customWidth="1"/>
    <col min="3" max="3" width="55.83203125" style="1" customWidth="1"/>
    <col min="4" max="4" width="17.5" style="2" customWidth="1"/>
    <col min="5" max="5" width="17.5" style="3" customWidth="1"/>
    <col min="6" max="6" width="19" style="3" customWidth="1"/>
    <col min="7" max="7" width="15.5" style="1" customWidth="1"/>
    <col min="8" max="16384" width="10.83203125" style="1" customWidth="1"/>
  </cols>
  <sheetData>
    <row r="1" spans="2:6" ht="14.25" customHeight="1">
      <c r="B1" s="4" t="s">
        <v>0</v>
      </c>
      <c r="C1" s="4"/>
      <c r="D1" s="4"/>
      <c r="E1" s="4"/>
      <c r="F1" s="4"/>
    </row>
    <row r="2" spans="2:6" ht="14.25" customHeight="1">
      <c r="B2" s="4" t="s">
        <v>1</v>
      </c>
      <c r="C2" s="4"/>
      <c r="D2" s="4"/>
      <c r="E2" s="4"/>
      <c r="F2" s="4"/>
    </row>
    <row r="3" spans="2:6" ht="14.25" customHeight="1">
      <c r="B3" s="4" t="s">
        <v>2</v>
      </c>
      <c r="C3" s="4"/>
      <c r="D3" s="4"/>
      <c r="E3" s="4"/>
      <c r="F3" s="4"/>
    </row>
    <row r="4" spans="2:6" ht="14.25" customHeight="1">
      <c r="B4" s="5" t="s">
        <v>3</v>
      </c>
      <c r="C4" s="5"/>
      <c r="D4" s="5"/>
      <c r="E4" s="5"/>
      <c r="F4" s="5"/>
    </row>
    <row r="6" spans="1:6" ht="12.75">
      <c r="A6" s="6" t="s">
        <v>4</v>
      </c>
      <c r="B6" s="6"/>
      <c r="C6" s="6"/>
      <c r="D6" s="6"/>
      <c r="E6" s="6"/>
      <c r="F6" s="7">
        <v>1334.23</v>
      </c>
    </row>
    <row r="7" spans="1:6" ht="38.25">
      <c r="A7" s="8" t="s">
        <v>5</v>
      </c>
      <c r="B7" s="8" t="s">
        <v>6</v>
      </c>
      <c r="C7" s="8" t="s">
        <v>7</v>
      </c>
      <c r="D7" s="9" t="s">
        <v>8</v>
      </c>
      <c r="E7" s="9" t="s">
        <v>9</v>
      </c>
      <c r="F7" s="9" t="s">
        <v>10</v>
      </c>
    </row>
    <row r="8" spans="1:6" ht="16.5" customHeight="1">
      <c r="A8" s="10"/>
      <c r="B8" s="11" t="s">
        <v>11</v>
      </c>
      <c r="C8" s="11"/>
      <c r="D8" s="11"/>
      <c r="E8" s="11"/>
      <c r="F8" s="11"/>
    </row>
    <row r="9" spans="1:6" ht="14.25">
      <c r="A9" s="12">
        <v>131</v>
      </c>
      <c r="B9" s="13">
        <v>130</v>
      </c>
      <c r="C9" s="14" t="s">
        <v>12</v>
      </c>
      <c r="D9" s="15">
        <v>3089615.1</v>
      </c>
      <c r="E9" s="15">
        <f>D9-F9</f>
        <v>0</v>
      </c>
      <c r="F9" s="16">
        <f>SUM(F10:F12)</f>
        <v>3089615.1</v>
      </c>
    </row>
    <row r="10" spans="1:6" ht="12.75">
      <c r="A10" s="12"/>
      <c r="B10" s="13"/>
      <c r="C10" s="17" t="s">
        <v>13</v>
      </c>
      <c r="D10" s="18"/>
      <c r="E10" s="18"/>
      <c r="F10" s="19">
        <f>1748100.1-200</f>
        <v>1747900.1</v>
      </c>
    </row>
    <row r="11" spans="1:6" ht="12.75">
      <c r="A11" s="12"/>
      <c r="B11" s="13"/>
      <c r="C11" s="17" t="s">
        <v>14</v>
      </c>
      <c r="D11" s="18"/>
      <c r="E11" s="18"/>
      <c r="F11" s="19">
        <f>1343644.9-8079.9</f>
        <v>1335565</v>
      </c>
    </row>
    <row r="12" spans="1:6" ht="12.75">
      <c r="A12" s="12"/>
      <c r="B12" s="13"/>
      <c r="C12" s="17" t="s">
        <v>15</v>
      </c>
      <c r="D12" s="18"/>
      <c r="E12" s="18"/>
      <c r="F12" s="20">
        <v>6150</v>
      </c>
    </row>
    <row r="13" spans="1:6" ht="25.5">
      <c r="A13" s="12">
        <v>155</v>
      </c>
      <c r="B13" s="13">
        <v>150</v>
      </c>
      <c r="C13" s="21" t="s">
        <v>16</v>
      </c>
      <c r="D13" s="15">
        <v>0</v>
      </c>
      <c r="E13" s="15">
        <f>D13-F13</f>
        <v>0</v>
      </c>
      <c r="F13" s="15">
        <f>SUM(F14)</f>
        <v>0</v>
      </c>
    </row>
    <row r="14" spans="1:6" ht="12.75">
      <c r="A14" s="12"/>
      <c r="B14" s="13"/>
      <c r="C14" s="17" t="s">
        <v>17</v>
      </c>
      <c r="D14" s="15"/>
      <c r="E14" s="19"/>
      <c r="F14" s="19"/>
    </row>
    <row r="15" spans="1:6" ht="12.75">
      <c r="A15" s="22"/>
      <c r="B15" s="13"/>
      <c r="C15" s="14" t="s">
        <v>18</v>
      </c>
      <c r="D15" s="15">
        <f>D9+D13</f>
        <v>3089615.1</v>
      </c>
      <c r="E15" s="15">
        <f>D15-F15</f>
        <v>0</v>
      </c>
      <c r="F15" s="16">
        <f>F9+F13</f>
        <v>3089615.1</v>
      </c>
    </row>
    <row r="16" spans="1:6" ht="12.75">
      <c r="A16" s="22"/>
      <c r="B16" s="13"/>
      <c r="C16" s="14" t="s">
        <v>19</v>
      </c>
      <c r="D16" s="15"/>
      <c r="E16" s="15"/>
      <c r="F16" s="20">
        <v>13768.3</v>
      </c>
    </row>
    <row r="17" spans="1:6" ht="12.75">
      <c r="A17" s="22"/>
      <c r="B17" s="13"/>
      <c r="C17" s="14" t="s">
        <v>20</v>
      </c>
      <c r="D17" s="15"/>
      <c r="E17" s="15"/>
      <c r="F17" s="16"/>
    </row>
    <row r="18" spans="1:6" ht="16.5" customHeight="1">
      <c r="A18" s="22"/>
      <c r="B18" s="11" t="s">
        <v>21</v>
      </c>
      <c r="C18" s="11"/>
      <c r="D18" s="11"/>
      <c r="E18" s="11"/>
      <c r="F18" s="11"/>
    </row>
    <row r="19" spans="1:6" ht="14.25">
      <c r="A19" s="8">
        <v>211</v>
      </c>
      <c r="B19" s="10">
        <v>111</v>
      </c>
      <c r="C19" s="14" t="s">
        <v>22</v>
      </c>
      <c r="D19" s="23">
        <v>1983142.97</v>
      </c>
      <c r="E19" s="23">
        <f aca="true" t="shared" si="0" ref="E19:E23">D19-F19</f>
        <v>518758.76</v>
      </c>
      <c r="F19" s="16">
        <f>69400+188772.17+156366.79+72710.92+293255.92+185335.77+15764.46+22880.44+62334.94+56492.28+165626.56+175443.96</f>
        <v>1464384.21</v>
      </c>
    </row>
    <row r="20" spans="1:6" ht="12.75">
      <c r="A20" s="8">
        <v>212</v>
      </c>
      <c r="B20" s="10">
        <v>112</v>
      </c>
      <c r="C20" s="14" t="s">
        <v>23</v>
      </c>
      <c r="D20" s="23">
        <v>0</v>
      </c>
      <c r="E20" s="23">
        <f t="shared" si="0"/>
        <v>0</v>
      </c>
      <c r="F20" s="16"/>
    </row>
    <row r="21" spans="1:6" ht="14.25">
      <c r="A21" s="8">
        <v>213</v>
      </c>
      <c r="B21" s="10">
        <v>119</v>
      </c>
      <c r="C21" s="14" t="s">
        <v>24</v>
      </c>
      <c r="D21" s="23">
        <v>524388.88</v>
      </c>
      <c r="E21" s="23">
        <f t="shared" si="0"/>
        <v>0</v>
      </c>
      <c r="F21" s="16">
        <f>68556.14+47111.37+55570.32+57435.33+11208.49+81398.03+44313.34+4733.2+10057.1+64.35+36202.49+43178.31+64560.41</f>
        <v>524388.88</v>
      </c>
    </row>
    <row r="22" spans="1:6" ht="14.25">
      <c r="A22" s="8">
        <v>221</v>
      </c>
      <c r="B22" s="10">
        <v>244</v>
      </c>
      <c r="C22" s="14" t="s">
        <v>25</v>
      </c>
      <c r="D22" s="23">
        <v>40240.89</v>
      </c>
      <c r="E22" s="23">
        <f t="shared" si="0"/>
        <v>0</v>
      </c>
      <c r="F22" s="16">
        <f>11.42+2465.61+4677.96+2488.2+4677.96+2808.15+2338.98+3452.64+2646.28+14673.69</f>
        <v>40240.89</v>
      </c>
    </row>
    <row r="23" spans="1:6" ht="14.25">
      <c r="A23" s="8">
        <v>222</v>
      </c>
      <c r="B23" s="24" t="s">
        <v>26</v>
      </c>
      <c r="C23" s="24"/>
      <c r="D23" s="23">
        <v>7752</v>
      </c>
      <c r="E23" s="23">
        <f t="shared" si="0"/>
        <v>0</v>
      </c>
      <c r="F23" s="16">
        <f>SUM(F24:F25)</f>
        <v>7752</v>
      </c>
    </row>
    <row r="24" spans="1:6" ht="12.75">
      <c r="A24" s="8"/>
      <c r="B24" s="25">
        <v>112</v>
      </c>
      <c r="C24" s="14"/>
      <c r="D24" s="23"/>
      <c r="E24" s="23"/>
      <c r="F24" s="20">
        <v>0</v>
      </c>
    </row>
    <row r="25" spans="1:6" ht="12.75">
      <c r="A25" s="8"/>
      <c r="B25" s="26">
        <v>244</v>
      </c>
      <c r="C25" s="14" t="s">
        <v>27</v>
      </c>
      <c r="D25" s="23"/>
      <c r="E25" s="23"/>
      <c r="F25" s="20">
        <f>1357+868+907+595+1350+1084+677+914</f>
        <v>7752</v>
      </c>
    </row>
    <row r="26" spans="1:6" ht="14.25">
      <c r="A26" s="8">
        <v>223</v>
      </c>
      <c r="B26" s="10">
        <v>244</v>
      </c>
      <c r="C26" s="14" t="s">
        <v>28</v>
      </c>
      <c r="D26" s="23">
        <v>40111.14</v>
      </c>
      <c r="E26" s="23">
        <f aca="true" t="shared" si="1" ref="E26:E28">D26-F26</f>
        <v>40111.14</v>
      </c>
      <c r="F26" s="16">
        <v>0</v>
      </c>
    </row>
    <row r="27" spans="1:6" ht="12.75">
      <c r="A27" s="8">
        <v>224</v>
      </c>
      <c r="B27" s="10">
        <v>244</v>
      </c>
      <c r="C27" s="14" t="s">
        <v>29</v>
      </c>
      <c r="D27" s="23">
        <v>0</v>
      </c>
      <c r="E27" s="23">
        <f t="shared" si="1"/>
        <v>0</v>
      </c>
      <c r="F27" s="16">
        <v>0</v>
      </c>
    </row>
    <row r="28" spans="1:6" ht="14.25">
      <c r="A28" s="8">
        <v>225</v>
      </c>
      <c r="B28" s="24" t="s">
        <v>30</v>
      </c>
      <c r="C28" s="24"/>
      <c r="D28" s="23">
        <v>135778.14</v>
      </c>
      <c r="E28" s="23">
        <f t="shared" si="1"/>
        <v>0</v>
      </c>
      <c r="F28" s="16">
        <f>F29+F30+F35+F41+F33+F31+F32+F34+F36+F37+F38+F39+F40</f>
        <v>135778.14</v>
      </c>
    </row>
    <row r="29" spans="1:6" ht="12.75">
      <c r="A29" s="8"/>
      <c r="B29" s="25">
        <v>244</v>
      </c>
      <c r="C29" s="27" t="s">
        <v>31</v>
      </c>
      <c r="D29" s="23"/>
      <c r="E29" s="23"/>
      <c r="F29" s="20">
        <f>1000+1000+1000+1000+2000+2000+1000</f>
        <v>9000</v>
      </c>
    </row>
    <row r="30" spans="1:6" ht="12.75">
      <c r="A30" s="8"/>
      <c r="B30" s="25"/>
      <c r="C30" s="27" t="s">
        <v>32</v>
      </c>
      <c r="D30" s="23"/>
      <c r="E30" s="23"/>
      <c r="F30" s="20">
        <f>1668.5+1668.5+1668.5+1668.5+3337+1668.5+1985.84+1985.84+1985.84+1985.84+1985.84+1985.84</f>
        <v>23594.54</v>
      </c>
    </row>
    <row r="31" spans="1:6" ht="12.75">
      <c r="A31" s="8"/>
      <c r="B31" s="25"/>
      <c r="C31" s="28" t="s">
        <v>33</v>
      </c>
      <c r="D31" s="23"/>
      <c r="E31" s="23"/>
      <c r="F31" s="20">
        <f>500+500+500+500+1000+500+500+500+500+500+500+500</f>
        <v>6500</v>
      </c>
    </row>
    <row r="32" spans="1:6" ht="12.75">
      <c r="A32" s="8"/>
      <c r="B32" s="25"/>
      <c r="C32" s="28" t="s">
        <v>34</v>
      </c>
      <c r="D32" s="23"/>
      <c r="E32" s="23"/>
      <c r="F32" s="20">
        <f>500+500+2500+500+500+500+500+500</f>
        <v>6000</v>
      </c>
    </row>
    <row r="33" spans="1:6" ht="25.5">
      <c r="A33" s="8"/>
      <c r="B33" s="25"/>
      <c r="C33" s="29" t="s">
        <v>35</v>
      </c>
      <c r="D33" s="23"/>
      <c r="E33" s="23"/>
      <c r="F33" s="20">
        <f>2000+2000+2000+2000+2000+2000+2000+2000+2000+2000+2000+2000</f>
        <v>24000</v>
      </c>
    </row>
    <row r="34" spans="1:6" ht="12.75">
      <c r="A34" s="8"/>
      <c r="B34" s="25"/>
      <c r="C34" s="29" t="s">
        <v>36</v>
      </c>
      <c r="D34" s="23"/>
      <c r="E34" s="23"/>
      <c r="F34" s="20">
        <v>500</v>
      </c>
    </row>
    <row r="35" spans="1:6" ht="12.75">
      <c r="A35" s="8"/>
      <c r="B35" s="25"/>
      <c r="C35" s="27" t="s">
        <v>37</v>
      </c>
      <c r="D35" s="23"/>
      <c r="E35" s="23"/>
      <c r="F35" s="20">
        <f>350+500+500+500+500+500+500+500+500+500+500+500</f>
        <v>5850</v>
      </c>
    </row>
    <row r="36" spans="1:6" ht="12.75">
      <c r="A36" s="8"/>
      <c r="B36" s="25"/>
      <c r="C36" s="17" t="s">
        <v>38</v>
      </c>
      <c r="D36" s="23"/>
      <c r="E36" s="23"/>
      <c r="F36" s="20">
        <f>2939.4+2939.4+2939.4+2939.4+2939.4</f>
        <v>14697</v>
      </c>
    </row>
    <row r="37" spans="1:6" ht="12.75">
      <c r="A37" s="8"/>
      <c r="B37" s="25"/>
      <c r="C37" s="17" t="s">
        <v>39</v>
      </c>
      <c r="D37" s="23"/>
      <c r="E37" s="23"/>
      <c r="F37" s="20">
        <v>2500</v>
      </c>
    </row>
    <row r="38" spans="1:6" ht="12.75">
      <c r="A38" s="8"/>
      <c r="B38" s="25"/>
      <c r="C38" s="17" t="s">
        <v>40</v>
      </c>
      <c r="D38" s="23"/>
      <c r="E38" s="23"/>
      <c r="F38" s="20">
        <v>5846.6</v>
      </c>
    </row>
    <row r="39" spans="1:6" ht="12.75">
      <c r="A39" s="8"/>
      <c r="B39" s="25"/>
      <c r="C39" s="17" t="s">
        <v>41</v>
      </c>
      <c r="D39" s="23"/>
      <c r="E39" s="23"/>
      <c r="F39" s="20">
        <v>28194</v>
      </c>
    </row>
    <row r="40" spans="1:6" ht="12.75">
      <c r="A40" s="8"/>
      <c r="B40" s="25"/>
      <c r="C40" s="17" t="s">
        <v>42</v>
      </c>
      <c r="D40" s="23"/>
      <c r="E40" s="23"/>
      <c r="F40" s="20">
        <v>2106</v>
      </c>
    </row>
    <row r="41" spans="1:7" ht="12.75">
      <c r="A41" s="8"/>
      <c r="B41" s="25"/>
      <c r="C41" s="17" t="s">
        <v>43</v>
      </c>
      <c r="D41" s="23"/>
      <c r="E41" s="23"/>
      <c r="F41" s="20">
        <f>2490+500+4000</f>
        <v>6990</v>
      </c>
      <c r="G41" s="30"/>
    </row>
    <row r="42" spans="1:6" ht="14.25" customHeight="1">
      <c r="A42" s="12">
        <v>226</v>
      </c>
      <c r="B42" s="31" t="s">
        <v>44</v>
      </c>
      <c r="C42" s="31"/>
      <c r="D42" s="23">
        <v>242909.06</v>
      </c>
      <c r="E42" s="23">
        <f>D42-F42</f>
        <v>0</v>
      </c>
      <c r="F42" s="16">
        <f>SUM(F43:F53)</f>
        <v>242909.06</v>
      </c>
    </row>
    <row r="43" spans="1:7" ht="12.75">
      <c r="A43" s="12"/>
      <c r="B43" s="13">
        <v>244</v>
      </c>
      <c r="C43" s="17" t="s">
        <v>45</v>
      </c>
      <c r="D43" s="23"/>
      <c r="E43" s="23"/>
      <c r="F43" s="32">
        <v>4091</v>
      </c>
      <c r="G43" s="30"/>
    </row>
    <row r="44" spans="1:7" ht="12.75">
      <c r="A44" s="12"/>
      <c r="B44" s="13"/>
      <c r="C44" s="17" t="s">
        <v>46</v>
      </c>
      <c r="D44" s="23"/>
      <c r="E44" s="23"/>
      <c r="F44" s="32">
        <f>5350+5350+5350+5350+5350+5350+5350+16050</f>
        <v>53500</v>
      </c>
      <c r="G44" s="30"/>
    </row>
    <row r="45" spans="1:7" ht="25.5">
      <c r="A45" s="12"/>
      <c r="B45" s="13"/>
      <c r="C45" s="17" t="s">
        <v>47</v>
      </c>
      <c r="D45" s="23"/>
      <c r="E45" s="23"/>
      <c r="F45" s="32">
        <v>64350</v>
      </c>
      <c r="G45" s="30"/>
    </row>
    <row r="46" spans="1:7" ht="12.75">
      <c r="A46" s="12"/>
      <c r="B46" s="13"/>
      <c r="C46" s="17" t="s">
        <v>48</v>
      </c>
      <c r="D46" s="23"/>
      <c r="E46" s="23"/>
      <c r="F46" s="32">
        <f>2169+2169+2169+2169+2169+4338+2169+2169+2169+4338</f>
        <v>26028</v>
      </c>
      <c r="G46" s="30"/>
    </row>
    <row r="47" spans="1:7" ht="12.75">
      <c r="A47" s="12"/>
      <c r="B47" s="13"/>
      <c r="C47" s="17" t="s">
        <v>49</v>
      </c>
      <c r="D47" s="23"/>
      <c r="E47" s="23"/>
      <c r="F47" s="32">
        <f>6364.42+2125.73+1149.98</f>
        <v>9640.13</v>
      </c>
      <c r="G47" s="30"/>
    </row>
    <row r="48" spans="1:7" ht="12.75">
      <c r="A48" s="12"/>
      <c r="B48" s="13"/>
      <c r="C48" s="17" t="s">
        <v>50</v>
      </c>
      <c r="D48" s="23"/>
      <c r="E48" s="23"/>
      <c r="F48" s="32">
        <f>36000+2820</f>
        <v>38820</v>
      </c>
      <c r="G48" s="30"/>
    </row>
    <row r="49" spans="1:7" ht="12.75">
      <c r="A49" s="12"/>
      <c r="B49" s="13"/>
      <c r="C49" s="17" t="s">
        <v>51</v>
      </c>
      <c r="D49" s="23"/>
      <c r="E49" s="23"/>
      <c r="F49" s="32">
        <v>5100</v>
      </c>
      <c r="G49" s="30"/>
    </row>
    <row r="50" spans="1:7" ht="12.75">
      <c r="A50" s="12"/>
      <c r="B50" s="13"/>
      <c r="C50" s="17" t="s">
        <v>40</v>
      </c>
      <c r="D50" s="23"/>
      <c r="E50" s="23"/>
      <c r="F50" s="32">
        <f>5220+780+3960+918.71+9565.08+11439-64.35</f>
        <v>31818.440000000002</v>
      </c>
      <c r="G50" s="30"/>
    </row>
    <row r="51" spans="1:7" ht="12.75">
      <c r="A51" s="12"/>
      <c r="B51" s="13"/>
      <c r="C51" s="17" t="s">
        <v>52</v>
      </c>
      <c r="D51" s="23"/>
      <c r="E51" s="23"/>
      <c r="F51" s="32">
        <v>2388.89</v>
      </c>
      <c r="G51" s="30"/>
    </row>
    <row r="52" spans="1:7" ht="12.75">
      <c r="A52" s="12"/>
      <c r="B52" s="13"/>
      <c r="C52" s="17" t="s">
        <v>53</v>
      </c>
      <c r="D52" s="23"/>
      <c r="E52" s="23"/>
      <c r="F52" s="32">
        <v>6422.6</v>
      </c>
      <c r="G52" s="30"/>
    </row>
    <row r="53" spans="1:7" ht="13.5" customHeight="1">
      <c r="A53" s="12"/>
      <c r="B53" s="13"/>
      <c r="C53" s="17" t="s">
        <v>54</v>
      </c>
      <c r="D53" s="23"/>
      <c r="E53" s="23"/>
      <c r="F53" s="32">
        <v>750</v>
      </c>
      <c r="G53" s="30"/>
    </row>
    <row r="54" spans="1:7" ht="13.5" customHeight="1">
      <c r="A54" s="12">
        <v>292</v>
      </c>
      <c r="B54" s="31" t="s">
        <v>55</v>
      </c>
      <c r="C54" s="31"/>
      <c r="D54" s="23">
        <v>1531.95</v>
      </c>
      <c r="E54" s="23">
        <f aca="true" t="shared" si="2" ref="E54:E56">D54-F54</f>
        <v>0</v>
      </c>
      <c r="F54" s="16">
        <f>F55</f>
        <v>1531.9499999999998</v>
      </c>
      <c r="G54" s="30"/>
    </row>
    <row r="55" spans="1:7" ht="13.5" customHeight="1">
      <c r="A55" s="12"/>
      <c r="B55" s="13">
        <v>853</v>
      </c>
      <c r="C55" s="17" t="s">
        <v>56</v>
      </c>
      <c r="D55" s="23"/>
      <c r="E55" s="23">
        <f t="shared" si="2"/>
        <v>-1531.9499999999998</v>
      </c>
      <c r="F55" s="16">
        <f>998.67+481.45+2.87+48.96</f>
        <v>1531.9499999999998</v>
      </c>
      <c r="G55" s="30"/>
    </row>
    <row r="56" spans="1:6" ht="14.25" customHeight="1">
      <c r="A56" s="33">
        <v>296</v>
      </c>
      <c r="B56" s="34" t="s">
        <v>57</v>
      </c>
      <c r="C56" s="34"/>
      <c r="D56" s="33">
        <v>17.48</v>
      </c>
      <c r="E56" s="35">
        <f t="shared" si="2"/>
        <v>0</v>
      </c>
      <c r="F56" s="36">
        <f>F57</f>
        <v>17.48</v>
      </c>
    </row>
    <row r="57" spans="1:6" s="39" customFormat="1" ht="12.75">
      <c r="A57" s="33"/>
      <c r="B57" s="37">
        <v>853</v>
      </c>
      <c r="C57" s="38" t="s">
        <v>58</v>
      </c>
      <c r="D57" s="33"/>
      <c r="E57" s="33"/>
      <c r="F57" s="38">
        <f>13.43+4.05</f>
        <v>17.48</v>
      </c>
    </row>
    <row r="58" spans="1:6" s="42" customFormat="1" ht="14.25" customHeight="1">
      <c r="A58" s="8">
        <v>310</v>
      </c>
      <c r="B58" s="31" t="s">
        <v>59</v>
      </c>
      <c r="C58" s="31"/>
      <c r="D58" s="40">
        <v>15684</v>
      </c>
      <c r="E58" s="23">
        <f>D58-F58</f>
        <v>0</v>
      </c>
      <c r="F58" s="41">
        <f>SUM(F59:F63)</f>
        <v>15684</v>
      </c>
    </row>
    <row r="59" spans="1:6" s="42" customFormat="1" ht="12.75">
      <c r="A59" s="8"/>
      <c r="B59" s="13">
        <v>244</v>
      </c>
      <c r="C59" s="43" t="s">
        <v>60</v>
      </c>
      <c r="D59" s="40"/>
      <c r="E59" s="23"/>
      <c r="F59" s="44">
        <v>1759</v>
      </c>
    </row>
    <row r="60" spans="1:6" s="42" customFormat="1" ht="12.75">
      <c r="A60" s="8"/>
      <c r="B60" s="13"/>
      <c r="C60" s="43" t="s">
        <v>61</v>
      </c>
      <c r="D60" s="40"/>
      <c r="E60" s="23"/>
      <c r="F60" s="44">
        <v>2950</v>
      </c>
    </row>
    <row r="61" spans="1:6" s="42" customFormat="1" ht="12.75">
      <c r="A61" s="8"/>
      <c r="B61" s="13"/>
      <c r="C61" s="43" t="s">
        <v>62</v>
      </c>
      <c r="D61" s="40"/>
      <c r="E61" s="23"/>
      <c r="F61" s="45">
        <v>1450</v>
      </c>
    </row>
    <row r="62" spans="1:6" s="42" customFormat="1" ht="12.75">
      <c r="A62" s="8"/>
      <c r="B62" s="13"/>
      <c r="C62" s="43" t="s">
        <v>63</v>
      </c>
      <c r="D62" s="40"/>
      <c r="E62" s="23"/>
      <c r="F62" s="45">
        <v>9284</v>
      </c>
    </row>
    <row r="63" spans="1:6" s="42" customFormat="1" ht="12.75">
      <c r="A63" s="8"/>
      <c r="B63" s="13"/>
      <c r="C63" s="43" t="s">
        <v>64</v>
      </c>
      <c r="D63" s="40"/>
      <c r="E63" s="23"/>
      <c r="F63" s="44">
        <v>241</v>
      </c>
    </row>
    <row r="64" spans="1:6" s="42" customFormat="1" ht="24.75" customHeight="1">
      <c r="A64" s="8">
        <v>341</v>
      </c>
      <c r="B64" s="31" t="s">
        <v>65</v>
      </c>
      <c r="C64" s="31"/>
      <c r="D64" s="46">
        <v>846.7</v>
      </c>
      <c r="E64" s="47">
        <f>D64-F64</f>
        <v>0</v>
      </c>
      <c r="F64" s="48">
        <f>SUM(F65:F65)</f>
        <v>846.7</v>
      </c>
    </row>
    <row r="65" spans="1:6" s="42" customFormat="1" ht="12.75">
      <c r="A65" s="8"/>
      <c r="B65" s="13">
        <v>244</v>
      </c>
      <c r="C65" s="43" t="s">
        <v>66</v>
      </c>
      <c r="D65" s="46"/>
      <c r="E65" s="47"/>
      <c r="F65" s="49">
        <v>846.7</v>
      </c>
    </row>
    <row r="66" spans="1:6" s="42" customFormat="1" ht="14.25" customHeight="1">
      <c r="A66" s="8">
        <v>342</v>
      </c>
      <c r="B66" s="31" t="s">
        <v>67</v>
      </c>
      <c r="C66" s="31"/>
      <c r="D66" s="50">
        <v>0</v>
      </c>
      <c r="E66" s="50">
        <f>D66-F66</f>
        <v>0</v>
      </c>
      <c r="F66" s="51">
        <f>SUM(F67:F70)</f>
        <v>0</v>
      </c>
    </row>
    <row r="67" spans="1:6" s="42" customFormat="1" ht="12.75">
      <c r="A67" s="8"/>
      <c r="B67" s="13">
        <v>244</v>
      </c>
      <c r="C67" s="43"/>
      <c r="D67" s="50"/>
      <c r="E67" s="50"/>
      <c r="F67" s="10"/>
    </row>
    <row r="68" spans="1:6" s="42" customFormat="1" ht="12.75">
      <c r="A68" s="8"/>
      <c r="B68" s="13"/>
      <c r="C68" s="43"/>
      <c r="D68" s="50"/>
      <c r="E68" s="50"/>
      <c r="F68" s="10"/>
    </row>
    <row r="69" spans="1:6" s="42" customFormat="1" ht="12.75">
      <c r="A69" s="8"/>
      <c r="B69" s="13"/>
      <c r="C69" s="43"/>
      <c r="D69" s="50"/>
      <c r="E69" s="50"/>
      <c r="F69" s="10"/>
    </row>
    <row r="70" spans="1:6" s="42" customFormat="1" ht="12.75">
      <c r="A70" s="8"/>
      <c r="B70" s="13"/>
      <c r="C70" s="43"/>
      <c r="D70" s="50"/>
      <c r="E70" s="50"/>
      <c r="F70" s="10"/>
    </row>
    <row r="71" spans="1:6" s="42" customFormat="1" ht="14.25" customHeight="1">
      <c r="A71" s="8">
        <v>344</v>
      </c>
      <c r="B71" s="31" t="s">
        <v>68</v>
      </c>
      <c r="C71" s="31"/>
      <c r="D71" s="50">
        <v>7083.49</v>
      </c>
      <c r="E71" s="50">
        <f>D71-F71</f>
        <v>0.07999999999992724</v>
      </c>
      <c r="F71" s="51">
        <f>SUM(F72:F73)</f>
        <v>7083.41</v>
      </c>
    </row>
    <row r="72" spans="1:6" s="42" customFormat="1" ht="12.75">
      <c r="A72" s="8"/>
      <c r="B72" s="13">
        <v>244</v>
      </c>
      <c r="C72" s="43" t="s">
        <v>69</v>
      </c>
      <c r="D72" s="50"/>
      <c r="E72" s="50"/>
      <c r="F72" s="10">
        <f>4391.86+2691.55</f>
        <v>7083.41</v>
      </c>
    </row>
    <row r="73" spans="1:6" s="42" customFormat="1" ht="12.75">
      <c r="A73" s="8"/>
      <c r="B73" s="13"/>
      <c r="C73" s="43"/>
      <c r="D73" s="50"/>
      <c r="E73" s="50"/>
      <c r="F73" s="10"/>
    </row>
    <row r="74" spans="1:6" s="42" customFormat="1" ht="14.25" customHeight="1">
      <c r="A74" s="8">
        <v>346</v>
      </c>
      <c r="B74" s="31" t="s">
        <v>70</v>
      </c>
      <c r="C74" s="31"/>
      <c r="D74" s="50">
        <v>73591.33</v>
      </c>
      <c r="E74" s="50">
        <f>D74-F74</f>
        <v>0</v>
      </c>
      <c r="F74" s="51">
        <f>SUM(F75:F78)</f>
        <v>73591.32999999999</v>
      </c>
    </row>
    <row r="75" spans="1:6" s="42" customFormat="1" ht="12.75">
      <c r="A75" s="8"/>
      <c r="B75" s="13">
        <v>244</v>
      </c>
      <c r="C75" s="43" t="s">
        <v>71</v>
      </c>
      <c r="D75" s="50"/>
      <c r="E75" s="50"/>
      <c r="F75" s="49">
        <f>1545+1139+2700+4888.4+9247.7</f>
        <v>19520.1</v>
      </c>
    </row>
    <row r="76" spans="1:6" s="42" customFormat="1" ht="12.75">
      <c r="A76" s="8"/>
      <c r="B76" s="13"/>
      <c r="C76" s="43" t="s">
        <v>72</v>
      </c>
      <c r="D76" s="50"/>
      <c r="E76" s="50"/>
      <c r="F76" s="49">
        <f>1734.6+2899.5+294+1053.8+1499+12763.83+6250.5+440</f>
        <v>26935.23</v>
      </c>
    </row>
    <row r="77" spans="1:6" s="42" customFormat="1" ht="12.75">
      <c r="A77" s="8"/>
      <c r="B77" s="13"/>
      <c r="C77" s="43" t="s">
        <v>73</v>
      </c>
      <c r="D77" s="50"/>
      <c r="E77" s="50"/>
      <c r="F77" s="49">
        <f>944+2542</f>
        <v>3486</v>
      </c>
    </row>
    <row r="78" spans="1:6" s="42" customFormat="1" ht="22.5" customHeight="1">
      <c r="A78" s="8"/>
      <c r="B78" s="13"/>
      <c r="C78" s="52" t="s">
        <v>74</v>
      </c>
      <c r="D78" s="50"/>
      <c r="E78" s="50"/>
      <c r="F78" s="49">
        <v>23650</v>
      </c>
    </row>
    <row r="79" spans="1:6" s="42" customFormat="1" ht="14.25" customHeight="1">
      <c r="A79" s="8">
        <v>349</v>
      </c>
      <c r="B79" s="31" t="s">
        <v>75</v>
      </c>
      <c r="C79" s="31"/>
      <c r="D79" s="50">
        <v>4103</v>
      </c>
      <c r="E79" s="50">
        <f>D79-F79</f>
        <v>0</v>
      </c>
      <c r="F79" s="51">
        <f>SUM(F80:F82)</f>
        <v>4103</v>
      </c>
    </row>
    <row r="80" spans="1:6" s="42" customFormat="1" ht="12.75">
      <c r="A80" s="8"/>
      <c r="B80" s="13">
        <v>244</v>
      </c>
      <c r="C80" s="43" t="s">
        <v>76</v>
      </c>
      <c r="D80" s="50"/>
      <c r="E80" s="50"/>
      <c r="F80" s="10">
        <f>1000+350</f>
        <v>1350</v>
      </c>
    </row>
    <row r="81" spans="1:6" s="42" customFormat="1" ht="12.75">
      <c r="A81" s="8"/>
      <c r="B81" s="13"/>
      <c r="C81" s="43" t="s">
        <v>77</v>
      </c>
      <c r="D81" s="50"/>
      <c r="E81" s="50"/>
      <c r="F81" s="10">
        <f>1100+750</f>
        <v>1850</v>
      </c>
    </row>
    <row r="82" spans="1:6" s="42" customFormat="1" ht="12.75">
      <c r="A82" s="8"/>
      <c r="B82" s="13"/>
      <c r="C82" s="43" t="s">
        <v>78</v>
      </c>
      <c r="D82" s="50"/>
      <c r="E82" s="50"/>
      <c r="F82" s="10">
        <v>903</v>
      </c>
    </row>
    <row r="83" spans="1:7" s="39" customFormat="1" ht="12.75">
      <c r="A83" s="24" t="s">
        <v>79</v>
      </c>
      <c r="B83" s="24"/>
      <c r="C83" s="24"/>
      <c r="D83" s="53">
        <f>D79+D74+D71+D66+D64+D58+D54+D42+D28+D26+D27+D23+D22+D21+D20+D19+D56</f>
        <v>3077181.03</v>
      </c>
      <c r="E83" s="53">
        <f>E79+E74+E71+E66+E64+E58+E54+E42+E28+E26+E27+E23+E22+E21+E20+E19+E56</f>
        <v>558869.98</v>
      </c>
      <c r="F83" s="54">
        <f>F79+F74+F71+F66+F64+F58+F54+F42+F28+F26+F27+F23+F22+F21+F20+F19+F56</f>
        <v>2518311.05</v>
      </c>
      <c r="G83" s="55"/>
    </row>
    <row r="84" spans="1:6" s="39" customFormat="1" ht="12.75">
      <c r="A84" s="6" t="s">
        <v>80</v>
      </c>
      <c r="B84" s="6"/>
      <c r="C84" s="6"/>
      <c r="D84" s="6"/>
      <c r="E84" s="6"/>
      <c r="F84" s="56">
        <f>F6+F15-F16-F17-F83</f>
        <v>558869.9800000004</v>
      </c>
    </row>
    <row r="86" ht="12.75">
      <c r="D86" s="55"/>
    </row>
  </sheetData>
  <sheetProtection selectLockedCells="1" selectUnlockedCells="1"/>
  <mergeCells count="64">
    <mergeCell ref="B1:F1"/>
    <mergeCell ref="B2:F2"/>
    <mergeCell ref="B3:F3"/>
    <mergeCell ref="B4:F4"/>
    <mergeCell ref="A6:E6"/>
    <mergeCell ref="B8:F8"/>
    <mergeCell ref="A9:A12"/>
    <mergeCell ref="B9:B12"/>
    <mergeCell ref="A13:A14"/>
    <mergeCell ref="B13:B14"/>
    <mergeCell ref="B18:F18"/>
    <mergeCell ref="A23:A25"/>
    <mergeCell ref="B23:C23"/>
    <mergeCell ref="D23:D25"/>
    <mergeCell ref="E23:E25"/>
    <mergeCell ref="A28:A41"/>
    <mergeCell ref="B28:C28"/>
    <mergeCell ref="D28:D41"/>
    <mergeCell ref="E28:E41"/>
    <mergeCell ref="B29:B41"/>
    <mergeCell ref="A42:A53"/>
    <mergeCell ref="B42:C42"/>
    <mergeCell ref="D42:D53"/>
    <mergeCell ref="E42:E53"/>
    <mergeCell ref="B43:B53"/>
    <mergeCell ref="A54:A55"/>
    <mergeCell ref="B54:C54"/>
    <mergeCell ref="D54:D55"/>
    <mergeCell ref="E54:E55"/>
    <mergeCell ref="A56:A57"/>
    <mergeCell ref="B56:C56"/>
    <mergeCell ref="D56:D57"/>
    <mergeCell ref="E56:E57"/>
    <mergeCell ref="A58:A63"/>
    <mergeCell ref="B58:C58"/>
    <mergeCell ref="D58:D63"/>
    <mergeCell ref="E58:E63"/>
    <mergeCell ref="B59:B63"/>
    <mergeCell ref="A64:A65"/>
    <mergeCell ref="B64:C64"/>
    <mergeCell ref="D64:D65"/>
    <mergeCell ref="E64:E65"/>
    <mergeCell ref="A66:A70"/>
    <mergeCell ref="B66:C66"/>
    <mergeCell ref="D66:D70"/>
    <mergeCell ref="E66:E70"/>
    <mergeCell ref="B67:B70"/>
    <mergeCell ref="A71:A73"/>
    <mergeCell ref="B71:C71"/>
    <mergeCell ref="D71:D73"/>
    <mergeCell ref="E71:E73"/>
    <mergeCell ref="B72:B73"/>
    <mergeCell ref="A74:A78"/>
    <mergeCell ref="B74:C74"/>
    <mergeCell ref="D74:D78"/>
    <mergeCell ref="E74:E78"/>
    <mergeCell ref="B75:B78"/>
    <mergeCell ref="A79:A82"/>
    <mergeCell ref="B79:C79"/>
    <mergeCell ref="D79:D82"/>
    <mergeCell ref="E79:E82"/>
    <mergeCell ref="B80:B82"/>
    <mergeCell ref="A83:C83"/>
    <mergeCell ref="A84:E84"/>
  </mergeCells>
  <printOptions/>
  <pageMargins left="0.75" right="0.75" top="1" bottom="1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2021-01-26T08:29:12Z</dcterms:modified>
  <cp:category/>
  <cp:version/>
  <cp:contentType/>
  <cp:contentStatus/>
  <cp:revision>2</cp:revision>
</cp:coreProperties>
</file>